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E18" i="2"/>
  <c r="H37" i="1" s="1"/>
  <c r="D18" i="2"/>
  <c r="D19" i="2" s="1"/>
  <c r="C18" i="2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E84" i="1"/>
  <c r="C84" i="1"/>
  <c r="B79" i="1"/>
  <c r="G78" i="1"/>
  <c r="F78" i="1"/>
  <c r="B78" i="1"/>
  <c r="E77" i="1"/>
  <c r="D77" i="1"/>
  <c r="C77" i="1"/>
  <c r="H77" i="1" s="1"/>
  <c r="B77" i="1"/>
  <c r="G76" i="1"/>
  <c r="F76" i="1"/>
  <c r="E76" i="1"/>
  <c r="B76" i="1"/>
  <c r="G75" i="1"/>
  <c r="D75" i="1"/>
  <c r="B75" i="1"/>
  <c r="E74" i="1"/>
  <c r="C74" i="1"/>
  <c r="B74" i="1"/>
  <c r="B73" i="1"/>
  <c r="G72" i="1"/>
  <c r="F72" i="1"/>
  <c r="E72" i="1"/>
  <c r="D72" i="1"/>
  <c r="C72" i="1"/>
  <c r="H72" i="1" s="1"/>
  <c r="B72" i="1"/>
  <c r="C71" i="1"/>
  <c r="B71" i="1"/>
  <c r="G70" i="1"/>
  <c r="B70" i="1"/>
  <c r="F69" i="1"/>
  <c r="E69" i="1"/>
  <c r="B69" i="1"/>
  <c r="D68" i="1"/>
  <c r="C68" i="1"/>
  <c r="B68" i="1"/>
  <c r="G67" i="1"/>
  <c r="F67" i="1"/>
  <c r="E67" i="1"/>
  <c r="D67" i="1"/>
  <c r="B67" i="1"/>
  <c r="F66" i="1"/>
  <c r="C66" i="1"/>
  <c r="B66" i="1"/>
  <c r="D65" i="1"/>
  <c r="B65" i="1"/>
  <c r="B64" i="1"/>
  <c r="G63" i="1"/>
  <c r="F63" i="1"/>
  <c r="E63" i="1"/>
  <c r="D63" i="1"/>
  <c r="C63" i="1"/>
  <c r="H63" i="1" s="1"/>
  <c r="B63" i="1"/>
  <c r="G62" i="1"/>
  <c r="B62" i="1"/>
  <c r="F61" i="1"/>
  <c r="B61" i="1"/>
  <c r="G60" i="1"/>
  <c r="E60" i="1"/>
  <c r="D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H35" i="1" s="1"/>
  <c r="E35" i="1"/>
  <c r="D35" i="1"/>
  <c r="D84" i="1" s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C79" i="1" s="1"/>
  <c r="H79" i="1" s="1"/>
  <c r="B30" i="1"/>
  <c r="G29" i="1"/>
  <c r="F29" i="1"/>
  <c r="E29" i="1"/>
  <c r="E78" i="1" s="1"/>
  <c r="D29" i="1"/>
  <c r="D78" i="1" s="1"/>
  <c r="C29" i="1"/>
  <c r="H29" i="1" s="1"/>
  <c r="B29" i="1"/>
  <c r="G28" i="1"/>
  <c r="G77" i="1" s="1"/>
  <c r="F28" i="1"/>
  <c r="F77" i="1" s="1"/>
  <c r="E28" i="1"/>
  <c r="D28" i="1"/>
  <c r="C28" i="1"/>
  <c r="H28" i="1" s="1"/>
  <c r="B28" i="1"/>
  <c r="G27" i="1"/>
  <c r="F27" i="1"/>
  <c r="E27" i="1"/>
  <c r="D27" i="1"/>
  <c r="D76" i="1" s="1"/>
  <c r="C27" i="1"/>
  <c r="H27" i="1" s="1"/>
  <c r="B27" i="1"/>
  <c r="G26" i="1"/>
  <c r="F26" i="1"/>
  <c r="F75" i="1" s="1"/>
  <c r="E26" i="1"/>
  <c r="E75" i="1" s="1"/>
  <c r="D26" i="1"/>
  <c r="C26" i="1"/>
  <c r="C75" i="1" s="1"/>
  <c r="B26" i="1"/>
  <c r="G25" i="1"/>
  <c r="G74" i="1" s="1"/>
  <c r="F25" i="1"/>
  <c r="F74" i="1" s="1"/>
  <c r="E25" i="1"/>
  <c r="D25" i="1"/>
  <c r="D74" i="1" s="1"/>
  <c r="C25" i="1"/>
  <c r="B25" i="1"/>
  <c r="G24" i="1"/>
  <c r="G73" i="1" s="1"/>
  <c r="F24" i="1"/>
  <c r="F73" i="1" s="1"/>
  <c r="E24" i="1"/>
  <c r="H24" i="1" s="1"/>
  <c r="D24" i="1"/>
  <c r="D73" i="1" s="1"/>
  <c r="C24" i="1"/>
  <c r="C73" i="1" s="1"/>
  <c r="B24" i="1"/>
  <c r="G23" i="1"/>
  <c r="F23" i="1"/>
  <c r="E23" i="1"/>
  <c r="D23" i="1"/>
  <c r="C23" i="1"/>
  <c r="H23" i="1" s="1"/>
  <c r="B23" i="1"/>
  <c r="G22" i="1"/>
  <c r="G71" i="1" s="1"/>
  <c r="F22" i="1"/>
  <c r="F71" i="1" s="1"/>
  <c r="E22" i="1"/>
  <c r="E71" i="1" s="1"/>
  <c r="D22" i="1"/>
  <c r="H22" i="1" s="1"/>
  <c r="C22" i="1"/>
  <c r="B22" i="1"/>
  <c r="G21" i="1"/>
  <c r="F21" i="1"/>
  <c r="F70" i="1" s="1"/>
  <c r="E21" i="1"/>
  <c r="E70" i="1" s="1"/>
  <c r="D21" i="1"/>
  <c r="D70" i="1" s="1"/>
  <c r="C21" i="1"/>
  <c r="C70" i="1" s="1"/>
  <c r="H70" i="1" s="1"/>
  <c r="B21" i="1"/>
  <c r="G20" i="1"/>
  <c r="G69" i="1" s="1"/>
  <c r="F20" i="1"/>
  <c r="E20" i="1"/>
  <c r="D20" i="1"/>
  <c r="D69" i="1" s="1"/>
  <c r="C20" i="1"/>
  <c r="H20" i="1" s="1"/>
  <c r="B20" i="1"/>
  <c r="H19" i="1"/>
  <c r="G19" i="1"/>
  <c r="G68" i="1" s="1"/>
  <c r="F19" i="1"/>
  <c r="F68" i="1" s="1"/>
  <c r="E19" i="1"/>
  <c r="E68" i="1" s="1"/>
  <c r="D19" i="1"/>
  <c r="C19" i="1"/>
  <c r="B19" i="1"/>
  <c r="G18" i="1"/>
  <c r="F18" i="1"/>
  <c r="E18" i="1"/>
  <c r="D18" i="1"/>
  <c r="C18" i="1"/>
  <c r="H18" i="1" s="1"/>
  <c r="B18" i="1"/>
  <c r="G17" i="1"/>
  <c r="G66" i="1" s="1"/>
  <c r="F17" i="1"/>
  <c r="E17" i="1"/>
  <c r="E66" i="1" s="1"/>
  <c r="D17" i="1"/>
  <c r="D66" i="1" s="1"/>
  <c r="C17" i="1"/>
  <c r="H17" i="1" s="1"/>
  <c r="B17" i="1"/>
  <c r="G16" i="1"/>
  <c r="G65" i="1" s="1"/>
  <c r="F16" i="1"/>
  <c r="F65" i="1" s="1"/>
  <c r="E16" i="1"/>
  <c r="E65" i="1" s="1"/>
  <c r="D16" i="1"/>
  <c r="C16" i="1"/>
  <c r="C65" i="1" s="1"/>
  <c r="H65" i="1" s="1"/>
  <c r="B16" i="1"/>
  <c r="G15" i="1"/>
  <c r="G64" i="1" s="1"/>
  <c r="F15" i="1"/>
  <c r="F64" i="1" s="1"/>
  <c r="E15" i="1"/>
  <c r="E64" i="1" s="1"/>
  <c r="D15" i="1"/>
  <c r="H15" i="1" s="1"/>
  <c r="C15" i="1"/>
  <c r="C64" i="1" s="1"/>
  <c r="B15" i="1"/>
  <c r="H14" i="1"/>
  <c r="G14" i="1"/>
  <c r="F14" i="1"/>
  <c r="E14" i="1"/>
  <c r="D14" i="1"/>
  <c r="C14" i="1"/>
  <c r="B14" i="1"/>
  <c r="G13" i="1"/>
  <c r="F13" i="1"/>
  <c r="F62" i="1" s="1"/>
  <c r="E13" i="1"/>
  <c r="E62" i="1" s="1"/>
  <c r="D13" i="1"/>
  <c r="D62" i="1" s="1"/>
  <c r="C13" i="1"/>
  <c r="H13" i="1" s="1"/>
  <c r="B13" i="1"/>
  <c r="G12" i="1"/>
  <c r="G61" i="1" s="1"/>
  <c r="F12" i="1"/>
  <c r="E12" i="1"/>
  <c r="E61" i="1" s="1"/>
  <c r="D12" i="1"/>
  <c r="D61" i="1" s="1"/>
  <c r="C12" i="1"/>
  <c r="C61" i="1" s="1"/>
  <c r="B12" i="1"/>
  <c r="H11" i="1"/>
  <c r="G11" i="1"/>
  <c r="F11" i="1"/>
  <c r="F60" i="1" s="1"/>
  <c r="E11" i="1"/>
  <c r="D11" i="1"/>
  <c r="C11" i="1"/>
  <c r="C60" i="1" s="1"/>
  <c r="H60" i="1" s="1"/>
  <c r="B11" i="1"/>
  <c r="B60" i="1" s="1"/>
  <c r="C5" i="1"/>
  <c r="C4" i="1"/>
  <c r="C3" i="1"/>
  <c r="B1" i="1"/>
  <c r="H75" i="1" l="1"/>
  <c r="E19" i="2"/>
  <c r="D20" i="2"/>
  <c r="H74" i="1"/>
  <c r="H66" i="1"/>
  <c r="H61" i="1"/>
  <c r="H68" i="1"/>
  <c r="H25" i="1"/>
  <c r="H16" i="1"/>
  <c r="C62" i="1"/>
  <c r="H62" i="1" s="1"/>
  <c r="D71" i="1"/>
  <c r="H71" i="1" s="1"/>
  <c r="F84" i="1"/>
  <c r="H84" i="1" s="1"/>
  <c r="H21" i="1"/>
  <c r="H12" i="1"/>
  <c r="C76" i="1"/>
  <c r="H76" i="1" s="1"/>
  <c r="C67" i="1"/>
  <c r="H67" i="1" s="1"/>
  <c r="H26" i="1"/>
  <c r="H86" i="1"/>
  <c r="H30" i="1"/>
  <c r="D64" i="1"/>
  <c r="H64" i="1" s="1"/>
  <c r="E73" i="1"/>
  <c r="H73" i="1" s="1"/>
  <c r="C78" i="1"/>
  <c r="H78" i="1" s="1"/>
  <c r="C69" i="1"/>
  <c r="H69" i="1" s="1"/>
  <c r="H87" i="1" l="1"/>
  <c r="H38" i="1"/>
  <c r="D21" i="2"/>
  <c r="E20" i="2"/>
  <c r="H39" i="1" l="1"/>
  <c r="H88" i="1"/>
  <c r="D22" i="2"/>
  <c r="E21" i="2"/>
  <c r="H89" i="1" l="1"/>
  <c r="H40" i="1"/>
  <c r="D23" i="2"/>
  <c r="E22" i="2"/>
  <c r="H90" i="1" l="1"/>
  <c r="H41" i="1"/>
  <c r="D24" i="2"/>
  <c r="E23" i="2"/>
  <c r="E24" i="2" l="1"/>
  <c r="D25" i="2"/>
  <c r="H91" i="1"/>
  <c r="H42" i="1"/>
  <c r="H92" i="1" l="1"/>
  <c r="H43" i="1"/>
  <c r="E25" i="2"/>
  <c r="D26" i="2"/>
  <c r="D27" i="2" l="1"/>
  <c r="E26" i="2"/>
  <c r="H93" i="1"/>
  <c r="H44" i="1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D33" i="2" l="1"/>
  <c r="E32" i="2"/>
  <c r="H99" i="1"/>
  <c r="H50" i="1"/>
  <c r="D34" i="2" l="1"/>
  <c r="E33" i="2"/>
  <c r="H100" i="1"/>
  <c r="H51" i="1"/>
  <c r="D35" i="2" l="1"/>
  <c r="E34" i="2"/>
  <c r="H52" i="1"/>
  <c r="H101" i="1"/>
  <c r="D36" i="2" l="1"/>
  <c r="E36" i="2" s="1"/>
  <c r="E35" i="2"/>
  <c r="H102" i="1"/>
  <c r="H53" i="1"/>
  <c r="H103" i="1" l="1"/>
  <c r="H54" i="1"/>
  <c r="H56" i="1" s="1"/>
  <c r="H55" i="1"/>
  <c r="H104" i="1"/>
  <c r="H105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<sst xmlns="http://schemas.openxmlformats.org/spreadsheetml/2006/main" count="132" uniqueCount="91">
  <si>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</si>
  <si>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</si>
  <si>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</si>
  <si>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</si>
  <si>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</si>
  <si>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</si>
  <si>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</si>
  <si>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</si>
  <si>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</si>
  <si>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</si>
  <si>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</si>
  <si>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</si>
  <si>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</si>
  <si>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</si>
  <si>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</si>
  <si>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</si>
  <si>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</si>
  <si>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</si>
  <si>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</si>
  <si>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</si>
  <si>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</si>
  <si>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</si>
  <si>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</si>
  <si>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</si>
  <si>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</si>
  <si>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</si>
  <si>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</si>
  <si>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</si>
  <si>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</si>
  <si>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</si>
  <si>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</si>
  <si>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</si>
  <si>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</si>
  <si>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</si>
  <si>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</si>
  <si>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</si>
  <si>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M_ТГС-015-013</t>
  </si>
  <si>
    <t>Техперевооружение КЛ 6 кВ ТП 6/0,4 кВ №244 - ТП 6/0,4 кВ №574 ф.6 ПС 110/6 кВ 202 Пролетарская с заменой кабеля (протяженность 0,5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</si>
  <si>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</si>
  <si>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</si>
  <si>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</si>
  <si>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</si>
  <si>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</si>
  <si>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</si>
  <si>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</si>
  <si>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</si>
  <si>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</si>
  <si>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</si>
  <si>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</si>
  <si>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</si>
  <si>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</si>
  <si>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</si>
  <si>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</si>
  <si>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</si>
  <si>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</si>
  <si>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</si>
  <si>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</si>
  <si>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</si>
  <si>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</si>
  <si>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</si>
  <si>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</si>
  <si>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</si>
  <si>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</si>
  <si>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</si>
  <si>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</si>
  <si>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</si>
  <si>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</si>
  <si>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</si>
  <si>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</si>
  <si>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</si>
  <si>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</si>
  <si>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</si>
  <si>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</si>
  <si>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</si>
  <si>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</si>
  <si>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</si>
  <si>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</si>
  <si>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</si>
  <si>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</si>
  <si>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ИПР М380</t>
  </si>
  <si>
    <t>Нет</t>
  </si>
  <si>
    <t>КЛЭП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</si>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</sst>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M_ТГС-015-013</v>
      </c>
    </row>
    <row r="5" spans="1:8" ht="81" customHeight="1" x14ac:dyDescent="0.25">
      <c r="B5" s="17" t="s">
        <v>2</v>
      </c>
      <c r="C5" s="3" t="str">
        <f>Титул</f>
        <v>Техперевооружение КЛ 6 кВ ТП 6/0,4 кВ №244 - ТП 6/0,4 кВ №574 ф.6 ПС 110/6 кВ 202 Пролетарская с заменой кабеля (протяженность 0,5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89.218999999999994</v>
      </c>
      <c r="D11" s="34">
        <f>SUM(СтрокиРасчета[СМР_тек])</f>
        <v>4510.2579999999998</v>
      </c>
      <c r="E11" s="34">
        <f>SUM(СтрокиРасчета[ПНР_тек])</f>
        <v>4.1210000000000004</v>
      </c>
      <c r="F11" s="34">
        <f>SUM(СтрокиРасчета[Обор_тек])</f>
        <v>0</v>
      </c>
      <c r="G11" s="34">
        <f>SUM(СтрокиРасчета[Прочее_тек])</f>
        <v>191.20699999999999</v>
      </c>
      <c r="H11" s="43">
        <f>SUM(C11:G11)</f>
        <v>4794.8050000000003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89.218999999999994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89.218999999999994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4510.2579999999998</v>
      </c>
      <c r="E23" s="53">
        <f>Данные!U50</f>
        <v>4.1210000000000004</v>
      </c>
      <c r="F23" s="53">
        <f>Данные!V50</f>
        <v>0</v>
      </c>
      <c r="G23" s="53">
        <f>Данные!W50</f>
        <v>191.20699999999999</v>
      </c>
      <c r="H23" s="53">
        <f t="shared" si="0"/>
        <v>4705.5860000000002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19.96</v>
      </c>
      <c r="D35" s="34">
        <f>Данные!L2</f>
        <v>664.25</v>
      </c>
      <c r="E35" s="34">
        <f>Данные!L3</f>
        <v>0.19800000000000001</v>
      </c>
      <c r="F35" s="34">
        <f>Данные!L4</f>
        <v>0</v>
      </c>
      <c r="G35" s="34">
        <f>Данные!L5</f>
        <v>18.350000000000001</v>
      </c>
      <c r="H35" s="34">
        <f>SUM(C35:G35)</f>
        <v>702.75800000000004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5155.9779150849427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107.0628</v>
      </c>
      <c r="D60" s="34">
        <f t="shared" si="1"/>
        <v>5412.3095999999996</v>
      </c>
      <c r="E60" s="34">
        <f t="shared" si="1"/>
        <v>4.9452000000000007</v>
      </c>
      <c r="F60" s="34">
        <f t="shared" si="1"/>
        <v>0</v>
      </c>
      <c r="G60" s="34">
        <f t="shared" si="1"/>
        <v>229.44839999999999</v>
      </c>
      <c r="H60" s="47">
        <f>SUM(C60:G60)</f>
        <v>5753.7659999999996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107.0628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107.0628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5412.3095999999996</v>
      </c>
      <c r="E72" s="53">
        <f t="shared" si="3"/>
        <v>4.9452000000000007</v>
      </c>
      <c r="F72" s="53">
        <f t="shared" si="3"/>
        <v>0</v>
      </c>
      <c r="G72" s="53">
        <f t="shared" si="3"/>
        <v>229.44839999999999</v>
      </c>
      <c r="H72" s="53">
        <f t="shared" ref="H72" si="4">SUM(C72:G72)</f>
        <v>5646.7031999999999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23.952000000000002</v>
      </c>
      <c r="D84" s="34">
        <f>D35*НДС</f>
        <v>797.1</v>
      </c>
      <c r="E84" s="34">
        <f>E35*НДС</f>
        <v>0.23760000000000001</v>
      </c>
      <c r="F84" s="34">
        <f>F35*НДС</f>
        <v>0</v>
      </c>
      <c r="G84" s="34">
        <f>G35*НДС</f>
        <v>22.02</v>
      </c>
      <c r="H84" s="43">
        <f>SUM(C84:G84)</f>
        <v>843.30960000000005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6187.17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6187.1469999999999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107.063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19.96</v>
      </c>
      <c r="O1" s="99" t="s">
        <v>55</v>
      </c>
      <c r="P1" s="100"/>
      <c r="Q1" s="72">
        <v>107.063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664.25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0.19800000000000001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6187.1469999999999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18.350000000000001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3</v>
      </c>
      <c r="C39" s="39">
        <v>2021</v>
      </c>
      <c r="D39" s="39">
        <v>2023</v>
      </c>
      <c r="E39" s="39">
        <v>1</v>
      </c>
      <c r="F39" s="39">
        <v>89.218999999999994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89.218999999999994</v>
      </c>
      <c r="M39" s="39" t="s">
        <v>79</v>
      </c>
      <c r="N39" s="39">
        <v>89.218999999999994</v>
      </c>
      <c r="O39" s="39" t="s">
        <v>80</v>
      </c>
      <c r="R39">
        <v>2012</v>
      </c>
    </row>
    <row r="40" spans="1:24" x14ac:dyDescent="0.25">
      <c r="A40">
        <v>2</v>
      </c>
      <c r="B40" t="s">
        <v>81</v>
      </c>
      <c r="C40">
        <v>2023</v>
      </c>
      <c r="D40">
        <v>2023</v>
      </c>
      <c r="E40">
        <v>0.43099999999999999</v>
      </c>
      <c r="F40">
        <v>0</v>
      </c>
      <c r="G40">
        <v>4510.2579999999998</v>
      </c>
      <c r="H40">
        <v>4.1210000000000004</v>
      </c>
      <c r="I40">
        <v>0</v>
      </c>
      <c r="J40">
        <v>191.20699999999999</v>
      </c>
      <c r="L40">
        <v>4705.5860000000002</v>
      </c>
      <c r="M40" t="s">
        <v>79</v>
      </c>
      <c r="N40">
        <v>10917.833000000001</v>
      </c>
      <c r="O40" t="s">
        <v>80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89.218999999999994</v>
      </c>
      <c r="T48">
        <v>0</v>
      </c>
      <c r="U48">
        <v>0</v>
      </c>
      <c r="V48">
        <v>0</v>
      </c>
      <c r="W48">
        <v>0</v>
      </c>
      <c r="X48">
        <v>89.218999999999994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4510.2579999999998</v>
      </c>
      <c r="U50">
        <v>4.1210000000000004</v>
      </c>
      <c r="V50">
        <v>0</v>
      </c>
      <c r="W50">
        <v>191.20699999999999</v>
      </c>
      <c r="X50">
        <v>4705.5860000000002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